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11640" activeTab="2"/>
  </bookViews>
  <sheets>
    <sheet name="DIP12-13 NOV" sheetId="2" r:id="rId1"/>
    <sheet name="ALCOHOL 12-13 NOV" sheetId="4" r:id="rId2"/>
    <sheet name="APT 12-13 NOV" sheetId="3" r:id="rId3"/>
  </sheets>
  <externalReferences>
    <externalReference r:id="rId4"/>
  </externalReferences>
  <definedNames>
    <definedName name="_xlnm.Print_Area" localSheetId="1">'ALCOHOL 12-13 NOV'!$A$1:$E$51</definedName>
    <definedName name="_xlnm.Print_Area" localSheetId="2">'APT 12-13 NOV'!$A$1:$F$46</definedName>
    <definedName name="_xlnm.Print_Area" localSheetId="0">'DIP12-13 NOV'!$A$1:$F$24</definedName>
  </definedNames>
  <calcPr calcId="125725"/>
</workbook>
</file>

<file path=xl/calcChain.xml><?xml version="1.0" encoding="utf-8"?>
<calcChain xmlns="http://schemas.openxmlformats.org/spreadsheetml/2006/main">
  <c r="E19" i="2"/>
  <c r="E17"/>
  <c r="E15"/>
  <c r="E13"/>
  <c r="E11"/>
  <c r="E9"/>
  <c r="D45" i="4"/>
  <c r="D43"/>
  <c r="D41"/>
  <c r="D37"/>
  <c r="D35"/>
  <c r="D33"/>
  <c r="D31"/>
  <c r="D30"/>
  <c r="D28"/>
  <c r="D25"/>
  <c r="D23"/>
  <c r="D22"/>
  <c r="D20"/>
  <c r="D18"/>
  <c r="D16"/>
  <c r="D15"/>
  <c r="D13"/>
  <c r="D11"/>
  <c r="D10"/>
  <c r="D9"/>
  <c r="E41" i="3"/>
  <c r="E38"/>
  <c r="E37"/>
  <c r="E36"/>
  <c r="E34"/>
  <c r="E33"/>
  <c r="E30"/>
  <c r="E27"/>
  <c r="E25"/>
  <c r="E23"/>
  <c r="E22"/>
  <c r="E21"/>
  <c r="E19"/>
  <c r="E18"/>
  <c r="E16"/>
  <c r="E15"/>
  <c r="E13"/>
  <c r="E11"/>
  <c r="E10"/>
  <c r="E9"/>
  <c r="E8"/>
  <c r="C48" i="4"/>
  <c r="C25"/>
  <c r="C13"/>
  <c r="C11"/>
  <c r="C9"/>
  <c r="D23" i="3"/>
  <c r="D16"/>
  <c r="D15"/>
  <c r="D8"/>
  <c r="D48" i="4"/>
  <c r="E31" i="3"/>
  <c r="E28"/>
  <c r="D26" i="4"/>
  <c r="E48"/>
  <c r="E46" i="3"/>
  <c r="F21" i="2"/>
  <c r="F44" i="3"/>
  <c r="A28" i="4"/>
  <c r="A37"/>
  <c r="A38"/>
  <c r="E21" i="2"/>
  <c r="D21"/>
  <c r="D44" i="3"/>
</calcChain>
</file>

<file path=xl/comments1.xml><?xml version="1.0" encoding="utf-8"?>
<comments xmlns="http://schemas.openxmlformats.org/spreadsheetml/2006/main">
  <authors>
    <author>bostocks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bostocks:</t>
        </r>
        <r>
          <rPr>
            <sz val="8"/>
            <color indexed="81"/>
            <rFont val="Tahoma"/>
            <family val="2"/>
          </rPr>
          <t xml:space="preserve">
As per NTA email 17/2/10
(14.3% reduction)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bostocks:</t>
        </r>
        <r>
          <rPr>
            <sz val="8"/>
            <color indexed="81"/>
            <rFont val="Tahoma"/>
            <family val="2"/>
          </rPr>
          <t xml:space="preserve">
As per NTA email 17/2/10
(14.3% reduction)</t>
        </r>
      </text>
    </comment>
  </commentList>
</comments>
</file>

<file path=xl/sharedStrings.xml><?xml version="1.0" encoding="utf-8"?>
<sst xmlns="http://schemas.openxmlformats.org/spreadsheetml/2006/main" count="124" uniqueCount="92">
  <si>
    <t>DIP</t>
  </si>
  <si>
    <t xml:space="preserve">Budget </t>
  </si>
  <si>
    <t>Project Area</t>
  </si>
  <si>
    <t>Provider</t>
  </si>
  <si>
    <t>Contract</t>
  </si>
  <si>
    <t>Expenditure</t>
  </si>
  <si>
    <t>Value</t>
  </si>
  <si>
    <t>to Date</t>
  </si>
  <si>
    <t>£</t>
  </si>
  <si>
    <t>ADULT POOLED TREATMENT BUDGETADULT POOLED TREATMENT BUDGET ALLOCATION</t>
  </si>
  <si>
    <t>PCT MAINSTREAM ALLOCATION</t>
  </si>
  <si>
    <t>TOTAL</t>
  </si>
  <si>
    <t>BUDGET</t>
  </si>
  <si>
    <t>Cost</t>
  </si>
  <si>
    <t>Code</t>
  </si>
  <si>
    <t>Pharmacies supervision of meth/bupre</t>
  </si>
  <si>
    <t>ASRO</t>
  </si>
  <si>
    <t>Core Services/DRR/ Clinical Waste SRCL</t>
  </si>
  <si>
    <t>Rehabilitation / IP Detox</t>
  </si>
  <si>
    <t>YOS Transitional Worker</t>
  </si>
  <si>
    <t>YOS</t>
  </si>
  <si>
    <t>JOINT COMMISSIONING GROUP</t>
  </si>
  <si>
    <t>PROVIDER</t>
  </si>
  <si>
    <t>SERVICE</t>
  </si>
  <si>
    <t xml:space="preserve">Financial </t>
  </si>
  <si>
    <t xml:space="preserve">PCT </t>
  </si>
  <si>
    <t>Reducing Re-offending Manager</t>
  </si>
  <si>
    <t>PCT</t>
  </si>
  <si>
    <t>Contribution to Partnership Support Costs</t>
  </si>
  <si>
    <t>Business &amp; Decision Ltd</t>
  </si>
  <si>
    <t xml:space="preserve">MI Case                       </t>
  </si>
  <si>
    <t>Turning Point</t>
  </si>
  <si>
    <t>Arrest Referral</t>
  </si>
  <si>
    <t>DISC</t>
  </si>
  <si>
    <t>Training</t>
  </si>
  <si>
    <t>Forecast</t>
  </si>
  <si>
    <t>HUNTERCOMBE</t>
  </si>
  <si>
    <t>PROBATION</t>
  </si>
  <si>
    <t>TURNING POINT</t>
  </si>
  <si>
    <t>NECA</t>
  </si>
  <si>
    <t>HOUSING</t>
  </si>
  <si>
    <t>COUNTED4</t>
  </si>
  <si>
    <t>YDAP</t>
  </si>
  <si>
    <t>SUN ROYAL HOSPITAL</t>
  </si>
  <si>
    <t>GP's</t>
  </si>
  <si>
    <t>SOTW</t>
  </si>
  <si>
    <t>NERAF</t>
  </si>
  <si>
    <t>CARERS</t>
  </si>
  <si>
    <t>LIFELINE</t>
  </si>
  <si>
    <t>PHARMACY</t>
  </si>
  <si>
    <t>SOCIAL SERVICES</t>
  </si>
  <si>
    <t>Joint Commissioning</t>
  </si>
  <si>
    <t>Workforce Development</t>
  </si>
  <si>
    <t>Other e.g. Hospitality</t>
  </si>
  <si>
    <t>Contribution to Safer Communities Team</t>
  </si>
  <si>
    <t>Harm Reduction Service</t>
  </si>
  <si>
    <t>Clinical Waste (SRCL)</t>
  </si>
  <si>
    <t>Pharmacy Needle exchange</t>
  </si>
  <si>
    <t>Engaging &amp; Motivating Team</t>
  </si>
  <si>
    <t>Business Support Costs</t>
  </si>
  <si>
    <t>Sunderland Services</t>
  </si>
  <si>
    <t>Washington Services</t>
  </si>
  <si>
    <t>Assessment &amp; Care Management</t>
  </si>
  <si>
    <t>Hidden Harm Co-ordinator</t>
  </si>
  <si>
    <t>IP Detox</t>
  </si>
  <si>
    <t>Respite Training NHS SOTW</t>
  </si>
  <si>
    <t>Services: SAPS/FUSHIA/Carers Centre</t>
  </si>
  <si>
    <t>Inpatient Detox</t>
  </si>
  <si>
    <t>Staff Costs</t>
  </si>
  <si>
    <t>Data Analyst</t>
  </si>
  <si>
    <t>Young People</t>
  </si>
  <si>
    <t>YP Worker - Hospital</t>
  </si>
  <si>
    <t>Gastro Nurse - Hospital</t>
  </si>
  <si>
    <t>LES</t>
  </si>
  <si>
    <t>Review of Services - care involvment</t>
  </si>
  <si>
    <t>Service User Involvment</t>
  </si>
  <si>
    <t>Cont to NE Alcohol Office</t>
  </si>
  <si>
    <t>Commissioning</t>
  </si>
  <si>
    <t>Dual Diagnosis</t>
  </si>
  <si>
    <t xml:space="preserve"> </t>
  </si>
  <si>
    <t>Housing Options TEAM</t>
  </si>
  <si>
    <t>DIP BUDGET ALLOCATION 2012-2013</t>
  </si>
  <si>
    <t>2012-13</t>
  </si>
  <si>
    <t>2012-2013</t>
  </si>
  <si>
    <t>RECOVERY CHAMPION</t>
  </si>
  <si>
    <t>Care co-ordinator</t>
  </si>
  <si>
    <t>DAT</t>
  </si>
  <si>
    <t>REHABILITATION</t>
  </si>
  <si>
    <t>Service User Involvment / Research</t>
  </si>
  <si>
    <t>ALCOHOL TREATMENT BUDGET - PCT ALLOCATION 2012 - 2013</t>
  </si>
  <si>
    <t>Q3</t>
  </si>
  <si>
    <t>Paid items as at Nov 16 2012</t>
  </si>
</sst>
</file>

<file path=xl/styles.xml><?xml version="1.0" encoding="utf-8"?>
<styleSheet xmlns="http://schemas.openxmlformats.org/spreadsheetml/2006/main">
  <numFmts count="5">
    <numFmt numFmtId="164" formatCode="[$£-809]#,##0"/>
    <numFmt numFmtId="165" formatCode="&quot;£&quot;#,##0"/>
    <numFmt numFmtId="166" formatCode="#,##0.00_ ;\-#,##0.00\ "/>
    <numFmt numFmtId="167" formatCode="&quot;£&quot;#,##0.00"/>
    <numFmt numFmtId="168" formatCode="[$£-809]#,##0.00"/>
  </numFmts>
  <fonts count="9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2" fillId="0" borderId="0" xfId="0" applyNumberFormat="1" applyFont="1" applyFill="1" applyBorder="1"/>
    <xf numFmtId="4" fontId="0" fillId="0" borderId="0" xfId="0" applyNumberFormat="1"/>
    <xf numFmtId="0" fontId="2" fillId="2" borderId="0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 applyAlignment="1">
      <alignment horizontal="center"/>
    </xf>
    <xf numFmtId="0" fontId="4" fillId="0" borderId="0" xfId="0" applyFont="1" applyFill="1" applyBorder="1"/>
    <xf numFmtId="3" fontId="0" fillId="0" borderId="0" xfId="0" applyNumberFormat="1" applyFill="1" applyBorder="1"/>
    <xf numFmtId="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5" xfId="0" applyFont="1" applyFill="1" applyBorder="1"/>
    <xf numFmtId="0" fontId="2" fillId="4" borderId="5" xfId="0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4" fillId="0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0" fontId="4" fillId="0" borderId="5" xfId="0" applyFont="1" applyBorder="1"/>
    <xf numFmtId="0" fontId="7" fillId="0" borderId="5" xfId="0" applyFont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/>
    <xf numFmtId="0" fontId="7" fillId="0" borderId="0" xfId="0" applyFont="1"/>
    <xf numFmtId="166" fontId="0" fillId="0" borderId="0" xfId="0" applyNumberFormat="1" applyBorder="1" applyAlignment="1">
      <alignment horizontal="right"/>
    </xf>
    <xf numFmtId="0" fontId="4" fillId="0" borderId="0" xfId="0" applyFont="1"/>
    <xf numFmtId="0" fontId="8" fillId="0" borderId="0" xfId="0" applyFont="1"/>
    <xf numFmtId="167" fontId="8" fillId="0" borderId="0" xfId="0" applyNumberFormat="1" applyFont="1"/>
    <xf numFmtId="167" fontId="0" fillId="0" borderId="0" xfId="0" applyNumberFormat="1"/>
    <xf numFmtId="167" fontId="0" fillId="0" borderId="0" xfId="0" applyNumberFormat="1" applyBorder="1"/>
    <xf numFmtId="167" fontId="3" fillId="0" borderId="0" xfId="0" applyNumberFormat="1" applyFont="1" applyBorder="1"/>
    <xf numFmtId="14" fontId="0" fillId="0" borderId="0" xfId="0" applyNumberFormat="1"/>
    <xf numFmtId="14" fontId="4" fillId="0" borderId="0" xfId="0" applyNumberFormat="1" applyFont="1"/>
    <xf numFmtId="4" fontId="3" fillId="0" borderId="0" xfId="0" applyNumberFormat="1" applyFont="1"/>
    <xf numFmtId="4" fontId="8" fillId="0" borderId="0" xfId="0" applyNumberFormat="1" applyFont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7" fillId="0" borderId="0" xfId="0" applyFont="1" applyBorder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4" borderId="6" xfId="0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2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7" fillId="0" borderId="9" xfId="0" applyFont="1" applyFill="1" applyBorder="1"/>
    <xf numFmtId="0" fontId="0" fillId="0" borderId="12" xfId="0" applyBorder="1"/>
    <xf numFmtId="0" fontId="7" fillId="0" borderId="9" xfId="0" applyFont="1" applyFill="1" applyBorder="1" applyAlignment="1">
      <alignment horizontal="left"/>
    </xf>
    <xf numFmtId="4" fontId="3" fillId="0" borderId="4" xfId="0" applyNumberFormat="1" applyFont="1" applyBorder="1"/>
    <xf numFmtId="4" fontId="3" fillId="0" borderId="1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4" fontId="3" fillId="0" borderId="15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14" fontId="4" fillId="0" borderId="0" xfId="0" applyNumberFormat="1" applyFont="1" applyBorder="1"/>
    <xf numFmtId="4" fontId="0" fillId="0" borderId="0" xfId="0" applyNumberFormat="1" applyFill="1" applyBorder="1"/>
    <xf numFmtId="14" fontId="0" fillId="0" borderId="0" xfId="0" applyNumberFormat="1" applyBorder="1"/>
    <xf numFmtId="0" fontId="3" fillId="0" borderId="0" xfId="0" applyFont="1" applyBorder="1"/>
    <xf numFmtId="4" fontId="4" fillId="0" borderId="0" xfId="0" applyNumberFormat="1" applyFont="1" applyFill="1" applyBorder="1"/>
    <xf numFmtId="0" fontId="2" fillId="2" borderId="16" xfId="0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9" xfId="0" applyBorder="1"/>
    <xf numFmtId="4" fontId="0" fillId="0" borderId="10" xfId="0" applyNumberFormat="1" applyBorder="1"/>
    <xf numFmtId="0" fontId="0" fillId="0" borderId="13" xfId="0" applyBorder="1"/>
    <xf numFmtId="0" fontId="0" fillId="0" borderId="14" xfId="0" applyBorder="1"/>
    <xf numFmtId="4" fontId="0" fillId="0" borderId="17" xfId="0" applyNumberFormat="1" applyBorder="1"/>
    <xf numFmtId="0" fontId="3" fillId="0" borderId="9" xfId="0" applyFont="1" applyFill="1" applyBorder="1"/>
    <xf numFmtId="0" fontId="4" fillId="0" borderId="9" xfId="0" applyFont="1" applyBorder="1"/>
    <xf numFmtId="4" fontId="0" fillId="0" borderId="12" xfId="0" applyNumberFormat="1" applyBorder="1"/>
    <xf numFmtId="166" fontId="4" fillId="0" borderId="4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4" fontId="0" fillId="0" borderId="14" xfId="0" applyNumberFormat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0" fillId="0" borderId="5" xfId="0" applyNumberFormat="1" applyBorder="1" applyAlignment="1"/>
    <xf numFmtId="4" fontId="0" fillId="0" borderId="14" xfId="0" applyNumberFormat="1" applyBorder="1" applyAlignment="1"/>
    <xf numFmtId="0" fontId="0" fillId="0" borderId="0" xfId="0" applyAlignment="1"/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/>
    <xf numFmtId="0" fontId="3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9" xfId="0" applyFont="1" applyFill="1" applyBorder="1"/>
    <xf numFmtId="0" fontId="3" fillId="0" borderId="20" xfId="0" applyFont="1" applyFill="1" applyBorder="1"/>
    <xf numFmtId="0" fontId="4" fillId="0" borderId="20" xfId="0" applyFont="1" applyBorder="1"/>
    <xf numFmtId="0" fontId="4" fillId="0" borderId="21" xfId="0" applyFont="1" applyBorder="1"/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0" fontId="0" fillId="0" borderId="9" xfId="0" applyBorder="1" applyProtection="1">
      <protection hidden="1"/>
    </xf>
    <xf numFmtId="0" fontId="4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0" fontId="4" fillId="0" borderId="5" xfId="0" applyNumberFormat="1" applyFont="1" applyBorder="1" applyProtection="1">
      <protection hidden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nderland/FINANCE/2011_12/ALCOHOL/Alcohol%20Budget%202011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cohol 2011 -2012"/>
      <sheetName val="Alcohol"/>
      <sheetName val="PCT"/>
      <sheetName val="NERAF"/>
      <sheetName val="SOTW"/>
      <sheetName val="GPs"/>
      <sheetName val="SUN ROYAL HOSP"/>
      <sheetName val="YDAP"/>
      <sheetName val="COUNTED 4"/>
      <sheetName val="HOUSING"/>
      <sheetName val="NECA"/>
      <sheetName val="DISC"/>
      <sheetName val="TURNING POINT"/>
      <sheetName val="PROBATION"/>
      <sheetName val="IRT"/>
      <sheetName val="HUNTERCOMB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Hospital Project - 2x Band 5, 1x Band 6</v>
          </cell>
        </row>
      </sheetData>
      <sheetData sheetId="9"/>
      <sheetData sheetId="10"/>
      <sheetData sheetId="11"/>
      <sheetData sheetId="12">
        <row r="8">
          <cell r="B8" t="str">
            <v>Court/Arrest Referral Worker</v>
          </cell>
        </row>
        <row r="9">
          <cell r="B9" t="str">
            <v>Hospital Project - 3 x BI Workers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C29" sqref="C29"/>
    </sheetView>
  </sheetViews>
  <sheetFormatPr defaultRowHeight="12.75"/>
  <cols>
    <col min="1" max="1" width="10" bestFit="1" customWidth="1"/>
    <col min="2" max="2" width="21.42578125" customWidth="1"/>
    <col min="3" max="3" width="35.5703125" customWidth="1"/>
    <col min="4" max="4" width="10.140625" bestFit="1" customWidth="1"/>
    <col min="5" max="5" width="10.140625" customWidth="1"/>
    <col min="6" max="6" width="12.42578125" bestFit="1" customWidth="1"/>
  </cols>
  <sheetData>
    <row r="1" spans="1:6">
      <c r="A1" s="53" t="s">
        <v>21</v>
      </c>
      <c r="B1" s="53"/>
      <c r="C1" s="53"/>
      <c r="D1" s="53"/>
      <c r="E1" s="53"/>
      <c r="F1" s="53"/>
    </row>
    <row r="2" spans="1:6">
      <c r="A2" s="8"/>
      <c r="B2" s="8"/>
      <c r="C2" s="8"/>
      <c r="D2" s="8"/>
      <c r="E2" s="8"/>
      <c r="F2" s="8"/>
    </row>
    <row r="3" spans="1:6">
      <c r="A3" s="9" t="s">
        <v>81</v>
      </c>
      <c r="D3" s="10"/>
      <c r="E3" s="10"/>
    </row>
    <row r="4" spans="1:6" ht="13.5" thickBot="1"/>
    <row r="5" spans="1:6">
      <c r="A5" s="113"/>
      <c r="B5" s="111" t="s">
        <v>22</v>
      </c>
      <c r="C5" s="112" t="s">
        <v>23</v>
      </c>
      <c r="D5" s="11" t="s">
        <v>12</v>
      </c>
      <c r="E5" s="11" t="s">
        <v>90</v>
      </c>
      <c r="F5" s="12" t="s">
        <v>5</v>
      </c>
    </row>
    <row r="6" spans="1:6">
      <c r="A6" s="114" t="s">
        <v>24</v>
      </c>
      <c r="B6" s="13"/>
      <c r="C6" s="14"/>
      <c r="D6" s="14" t="s">
        <v>82</v>
      </c>
      <c r="E6" s="14" t="s">
        <v>35</v>
      </c>
      <c r="F6" s="15" t="s">
        <v>7</v>
      </c>
    </row>
    <row r="7" spans="1:6">
      <c r="A7" s="114" t="s">
        <v>14</v>
      </c>
      <c r="B7" s="13"/>
      <c r="C7" s="14"/>
      <c r="D7" s="25" t="s">
        <v>8</v>
      </c>
      <c r="E7" s="25"/>
      <c r="F7" s="15" t="s">
        <v>8</v>
      </c>
    </row>
    <row r="8" spans="1:6">
      <c r="A8" s="115"/>
      <c r="B8" s="94"/>
      <c r="C8" s="26"/>
      <c r="D8" s="27"/>
      <c r="E8" s="27"/>
      <c r="F8" s="88"/>
    </row>
    <row r="9" spans="1:6">
      <c r="A9" s="116">
        <v>684125</v>
      </c>
      <c r="B9" s="95" t="s">
        <v>25</v>
      </c>
      <c r="C9" s="28" t="s">
        <v>26</v>
      </c>
      <c r="D9" s="23">
        <v>20452</v>
      </c>
      <c r="E9" s="23">
        <f>D9/4*3</f>
        <v>15339</v>
      </c>
      <c r="F9" s="7">
        <v>27183.27</v>
      </c>
    </row>
    <row r="10" spans="1:6">
      <c r="A10" s="116"/>
      <c r="B10" s="95"/>
      <c r="C10" s="28"/>
      <c r="D10" s="23"/>
      <c r="E10" s="23"/>
      <c r="F10" s="96"/>
    </row>
    <row r="11" spans="1:6">
      <c r="A11" s="116">
        <v>684130</v>
      </c>
      <c r="B11" s="95" t="s">
        <v>27</v>
      </c>
      <c r="C11" s="28" t="s">
        <v>28</v>
      </c>
      <c r="D11" s="23">
        <v>17418</v>
      </c>
      <c r="E11" s="23">
        <f>D11/4*3</f>
        <v>13063.5</v>
      </c>
      <c r="F11" s="90"/>
    </row>
    <row r="12" spans="1:6">
      <c r="A12" s="116"/>
      <c r="B12" s="95"/>
      <c r="C12" s="28"/>
      <c r="D12" s="23"/>
      <c r="E12" s="23"/>
      <c r="F12" s="96"/>
    </row>
    <row r="13" spans="1:6">
      <c r="A13" s="116">
        <v>684126</v>
      </c>
      <c r="B13" s="95" t="s">
        <v>29</v>
      </c>
      <c r="C13" s="28" t="s">
        <v>30</v>
      </c>
      <c r="D13" s="23">
        <v>10650</v>
      </c>
      <c r="E13" s="23">
        <f>D13/4*3</f>
        <v>7987.5</v>
      </c>
      <c r="F13" s="97">
        <v>6814.08</v>
      </c>
    </row>
    <row r="14" spans="1:6">
      <c r="A14" s="116"/>
      <c r="B14" s="95"/>
      <c r="C14" s="28"/>
      <c r="D14" s="23"/>
      <c r="E14" s="23"/>
      <c r="F14" s="96"/>
    </row>
    <row r="15" spans="1:6">
      <c r="A15" s="116">
        <v>684132</v>
      </c>
      <c r="B15" s="95" t="s">
        <v>31</v>
      </c>
      <c r="C15" s="28" t="s">
        <v>32</v>
      </c>
      <c r="D15" s="23">
        <v>314202</v>
      </c>
      <c r="E15" s="23">
        <f>D15/4*3</f>
        <v>235651.5</v>
      </c>
      <c r="F15" s="90">
        <v>235651.5</v>
      </c>
    </row>
    <row r="16" spans="1:6">
      <c r="A16" s="116"/>
      <c r="B16" s="95"/>
      <c r="C16" s="28"/>
      <c r="D16" s="23"/>
      <c r="E16" s="23"/>
      <c r="F16" s="96"/>
    </row>
    <row r="17" spans="1:14">
      <c r="A17" s="116">
        <v>684133</v>
      </c>
      <c r="B17" s="95" t="s">
        <v>33</v>
      </c>
      <c r="C17" s="28" t="s">
        <v>0</v>
      </c>
      <c r="D17" s="23">
        <v>283889</v>
      </c>
      <c r="E17" s="23">
        <f>D17/4*3</f>
        <v>212916.75</v>
      </c>
      <c r="F17" s="98">
        <v>190416.75</v>
      </c>
    </row>
    <row r="18" spans="1:14">
      <c r="A18" s="116"/>
      <c r="B18" s="95"/>
      <c r="C18" s="28"/>
      <c r="D18" s="23"/>
      <c r="E18" s="23"/>
      <c r="F18" s="96"/>
    </row>
    <row r="19" spans="1:14" ht="13.5" thickBot="1">
      <c r="A19" s="117">
        <v>684123</v>
      </c>
      <c r="B19" s="99" t="s">
        <v>27</v>
      </c>
      <c r="C19" s="100" t="s">
        <v>34</v>
      </c>
      <c r="D19" s="101">
        <v>14011</v>
      </c>
      <c r="E19" s="23">
        <f>D19/4*3</f>
        <v>10508.25</v>
      </c>
      <c r="F19" s="93">
        <v>2925.6</v>
      </c>
    </row>
    <row r="20" spans="1:14">
      <c r="A20" s="16"/>
      <c r="B20" s="16"/>
      <c r="C20" s="16"/>
      <c r="D20" s="17"/>
      <c r="E20" s="17"/>
      <c r="F20" s="7"/>
      <c r="H20" s="36"/>
    </row>
    <row r="21" spans="1:14">
      <c r="A21" s="16"/>
      <c r="B21" s="35" t="s">
        <v>91</v>
      </c>
      <c r="C21" s="16"/>
      <c r="D21" s="18">
        <f>SUM(D9:D19)</f>
        <v>660622</v>
      </c>
      <c r="E21" s="18">
        <f>SUM(E9:E19)</f>
        <v>495466.5</v>
      </c>
      <c r="F21" s="18">
        <f>SUM(F9:F19)</f>
        <v>462991.19999999995</v>
      </c>
      <c r="H21" s="47"/>
      <c r="I21" s="48"/>
      <c r="J21" s="48"/>
      <c r="K21" s="48"/>
      <c r="L21" s="48"/>
      <c r="M21" s="48"/>
      <c r="N21" s="48"/>
    </row>
    <row r="22" spans="1:14">
      <c r="E22" s="18"/>
    </row>
  </sheetData>
  <phoneticPr fontId="1" type="noConversion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selection sqref="A1:E51"/>
    </sheetView>
  </sheetViews>
  <sheetFormatPr defaultRowHeight="12.75"/>
  <cols>
    <col min="1" max="1" width="32" customWidth="1"/>
    <col min="2" max="2" width="21.7109375" customWidth="1"/>
    <col min="3" max="4" width="13.28515625" customWidth="1"/>
    <col min="5" max="6" width="11.7109375" customWidth="1"/>
    <col min="7" max="7" width="10.7109375" customWidth="1"/>
    <col min="8" max="8" width="12.7109375" bestFit="1" customWidth="1"/>
    <col min="9" max="9" width="13.42578125" bestFit="1" customWidth="1"/>
    <col min="10" max="10" width="11.140625" bestFit="1" customWidth="1"/>
  </cols>
  <sheetData>
    <row r="1" spans="1:13">
      <c r="A1" s="54" t="s">
        <v>89</v>
      </c>
      <c r="B1" s="55"/>
      <c r="C1" s="55"/>
      <c r="D1" s="55"/>
      <c r="E1" s="56"/>
      <c r="F1" s="1"/>
      <c r="G1" s="1"/>
    </row>
    <row r="2" spans="1:13">
      <c r="A2" s="57"/>
      <c r="B2" s="20"/>
      <c r="C2" s="20"/>
      <c r="D2" s="20"/>
      <c r="E2" s="58"/>
      <c r="F2" s="49"/>
      <c r="G2" s="1"/>
    </row>
    <row r="3" spans="1:13">
      <c r="A3" s="57"/>
      <c r="B3" s="20"/>
      <c r="C3" s="21" t="s">
        <v>1</v>
      </c>
      <c r="D3" s="21"/>
      <c r="E3" s="58"/>
      <c r="F3" s="49"/>
      <c r="G3" s="1"/>
      <c r="H3" t="s">
        <v>79</v>
      </c>
    </row>
    <row r="4" spans="1:13">
      <c r="A4" s="59"/>
      <c r="B4" s="29"/>
      <c r="C4" s="21" t="s">
        <v>83</v>
      </c>
      <c r="D4" s="21" t="s">
        <v>90</v>
      </c>
      <c r="E4" s="60"/>
      <c r="F4" s="50"/>
      <c r="H4" s="125"/>
    </row>
    <row r="5" spans="1:13">
      <c r="A5" s="61" t="s">
        <v>2</v>
      </c>
      <c r="B5" s="21" t="s">
        <v>3</v>
      </c>
      <c r="C5" s="21" t="s">
        <v>4</v>
      </c>
      <c r="D5" s="21" t="s">
        <v>35</v>
      </c>
      <c r="E5" s="62" t="s">
        <v>5</v>
      </c>
      <c r="F5" s="6"/>
      <c r="G5" s="19"/>
      <c r="I5" s="9"/>
    </row>
    <row r="6" spans="1:13">
      <c r="A6" s="61"/>
      <c r="B6" s="21"/>
      <c r="C6" s="21" t="s">
        <v>6</v>
      </c>
      <c r="D6" s="21"/>
      <c r="E6" s="63" t="s">
        <v>7</v>
      </c>
      <c r="F6" s="6"/>
      <c r="G6" s="19"/>
      <c r="H6" s="125"/>
      <c r="I6" s="9"/>
    </row>
    <row r="7" spans="1:13">
      <c r="A7" s="61"/>
      <c r="B7" s="21"/>
      <c r="C7" s="21" t="s">
        <v>8</v>
      </c>
      <c r="D7" s="21"/>
      <c r="E7" s="63" t="s">
        <v>8</v>
      </c>
      <c r="F7" s="6"/>
      <c r="G7" s="19"/>
      <c r="I7" s="9"/>
    </row>
    <row r="8" spans="1:13">
      <c r="A8" s="64"/>
      <c r="B8" s="30"/>
      <c r="C8" s="30"/>
      <c r="D8" s="30"/>
      <c r="E8" s="65"/>
      <c r="F8" s="4"/>
    </row>
    <row r="9" spans="1:13">
      <c r="A9" s="66" t="s">
        <v>77</v>
      </c>
      <c r="B9" s="31" t="s">
        <v>27</v>
      </c>
      <c r="C9" s="107">
        <f>80000-15000</f>
        <v>65000</v>
      </c>
      <c r="D9" s="110">
        <f>C9/4*3</f>
        <v>48750</v>
      </c>
      <c r="E9" s="67">
        <v>33827</v>
      </c>
      <c r="F9" s="45"/>
      <c r="G9" s="45"/>
      <c r="I9" s="9"/>
      <c r="J9" s="37"/>
    </row>
    <row r="10" spans="1:13">
      <c r="A10" s="66" t="s">
        <v>76</v>
      </c>
      <c r="B10" s="31"/>
      <c r="C10" s="107">
        <v>75016.94</v>
      </c>
      <c r="D10" s="110">
        <f>C10/4*3</f>
        <v>56262.705000000002</v>
      </c>
      <c r="E10" s="67"/>
      <c r="F10" s="45"/>
      <c r="G10" s="45"/>
      <c r="J10" s="37"/>
    </row>
    <row r="11" spans="1:13">
      <c r="A11" s="66" t="s">
        <v>52</v>
      </c>
      <c r="B11" s="31"/>
      <c r="C11" s="107">
        <f>55071-5071-10000</f>
        <v>40000</v>
      </c>
      <c r="D11" s="110">
        <f>C11/4*3</f>
        <v>30000</v>
      </c>
      <c r="E11" s="67">
        <v>36208.9</v>
      </c>
      <c r="F11" s="45"/>
      <c r="G11" s="45"/>
      <c r="H11" s="37"/>
      <c r="J11" s="37"/>
    </row>
    <row r="12" spans="1:13">
      <c r="A12" s="66"/>
      <c r="B12" s="31"/>
      <c r="C12" s="106"/>
      <c r="D12" s="110"/>
      <c r="E12" s="67"/>
      <c r="F12" s="45"/>
      <c r="G12" s="45"/>
      <c r="J12" s="40"/>
    </row>
    <row r="13" spans="1:13">
      <c r="A13" s="66" t="s">
        <v>75</v>
      </c>
      <c r="B13" s="31" t="s">
        <v>46</v>
      </c>
      <c r="C13" s="107">
        <f>(203400+24000)-(227400*1.8/100)</f>
        <v>223306.8</v>
      </c>
      <c r="D13" s="110">
        <f>C13/4*3</f>
        <v>167480.09999999998</v>
      </c>
      <c r="E13" s="67">
        <v>167555.1</v>
      </c>
      <c r="F13" s="45"/>
      <c r="G13" s="46"/>
      <c r="H13" s="2"/>
      <c r="I13" s="38"/>
      <c r="J13" s="37"/>
      <c r="M13" s="37"/>
    </row>
    <row r="14" spans="1:13">
      <c r="A14" s="66"/>
      <c r="B14" s="31"/>
      <c r="C14" s="106"/>
      <c r="D14" s="110"/>
      <c r="E14" s="67"/>
      <c r="F14" s="45"/>
      <c r="G14" s="45"/>
      <c r="J14" s="40"/>
    </row>
    <row r="15" spans="1:13">
      <c r="A15" s="66" t="s">
        <v>74</v>
      </c>
      <c r="B15" s="31" t="s">
        <v>45</v>
      </c>
      <c r="C15" s="107">
        <v>44386.400000000001</v>
      </c>
      <c r="D15" s="110">
        <f>C15/4*3</f>
        <v>33289.800000000003</v>
      </c>
      <c r="E15" s="67"/>
      <c r="F15" s="45"/>
      <c r="G15" s="45"/>
      <c r="H15" s="37"/>
      <c r="J15" s="37"/>
    </row>
    <row r="16" spans="1:13">
      <c r="A16" s="66" t="s">
        <v>78</v>
      </c>
      <c r="B16" s="31"/>
      <c r="C16" s="107">
        <v>102088.72</v>
      </c>
      <c r="D16" s="110">
        <f>C16/4*3</f>
        <v>76566.540000000008</v>
      </c>
      <c r="E16" s="67"/>
      <c r="F16" s="45"/>
      <c r="G16" s="45"/>
      <c r="H16" s="37"/>
      <c r="J16" s="37"/>
    </row>
    <row r="17" spans="1:10">
      <c r="A17" s="66"/>
      <c r="B17" s="31"/>
      <c r="C17" s="106"/>
      <c r="D17" s="110"/>
      <c r="E17" s="67"/>
      <c r="F17" s="45"/>
      <c r="G17" s="45"/>
      <c r="J17" s="40"/>
    </row>
    <row r="18" spans="1:10">
      <c r="A18" s="66" t="s">
        <v>73</v>
      </c>
      <c r="B18" s="31" t="s">
        <v>44</v>
      </c>
      <c r="C18" s="106">
        <v>150000</v>
      </c>
      <c r="D18" s="110">
        <f>C18/4*3</f>
        <v>112500</v>
      </c>
      <c r="E18" s="67"/>
      <c r="F18" s="45"/>
      <c r="G18" s="45"/>
      <c r="I18" s="9"/>
      <c r="J18" s="37"/>
    </row>
    <row r="19" spans="1:10">
      <c r="A19" s="66"/>
      <c r="B19" s="31"/>
      <c r="C19" s="106"/>
      <c r="D19" s="110"/>
      <c r="E19" s="67"/>
      <c r="F19" s="45"/>
      <c r="G19" s="45"/>
      <c r="J19" s="40"/>
    </row>
    <row r="20" spans="1:10">
      <c r="A20" s="66" t="s">
        <v>85</v>
      </c>
      <c r="B20" s="31" t="s">
        <v>86</v>
      </c>
      <c r="C20" s="106">
        <v>44280</v>
      </c>
      <c r="D20" s="110">
        <f>C20/4*3</f>
        <v>33210</v>
      </c>
      <c r="E20" s="67"/>
      <c r="F20" s="45"/>
      <c r="G20" s="45"/>
      <c r="J20" s="40"/>
    </row>
    <row r="21" spans="1:10">
      <c r="A21" s="66"/>
      <c r="B21" s="31"/>
      <c r="C21" s="106"/>
      <c r="D21" s="110"/>
      <c r="E21" s="67"/>
      <c r="F21" s="45"/>
      <c r="G21" s="45"/>
      <c r="J21" s="40"/>
    </row>
    <row r="22" spans="1:10">
      <c r="A22" s="66" t="s">
        <v>72</v>
      </c>
      <c r="B22" s="31" t="s">
        <v>43</v>
      </c>
      <c r="C22" s="107">
        <v>75431.350000000006</v>
      </c>
      <c r="D22" s="110">
        <f>C22/4*3</f>
        <v>56573.512500000004</v>
      </c>
      <c r="E22" s="67">
        <v>78590</v>
      </c>
      <c r="F22" s="45"/>
      <c r="G22" s="45"/>
      <c r="I22" s="38"/>
      <c r="J22" s="37"/>
    </row>
    <row r="23" spans="1:10">
      <c r="A23" s="66" t="s">
        <v>69</v>
      </c>
      <c r="B23" s="31"/>
      <c r="C23" s="107">
        <v>22586</v>
      </c>
      <c r="D23" s="110">
        <f>C23/4*3</f>
        <v>16939.5</v>
      </c>
      <c r="E23" s="67"/>
      <c r="F23" s="45"/>
      <c r="G23" s="45"/>
      <c r="H23" s="37"/>
      <c r="J23" s="37"/>
    </row>
    <row r="24" spans="1:10">
      <c r="A24" s="66"/>
      <c r="B24" s="31"/>
      <c r="C24" s="106"/>
      <c r="D24" s="110"/>
      <c r="E24" s="67"/>
      <c r="F24" s="45"/>
      <c r="G24" s="45"/>
      <c r="J24" s="40"/>
    </row>
    <row r="25" spans="1:10">
      <c r="A25" s="66" t="s">
        <v>70</v>
      </c>
      <c r="B25" s="31" t="s">
        <v>42</v>
      </c>
      <c r="C25" s="108">
        <f>120265.54+29460</f>
        <v>149725.53999999998</v>
      </c>
      <c r="D25" s="110">
        <f>C25/4*3</f>
        <v>112294.15499999998</v>
      </c>
      <c r="E25" s="67">
        <v>74862.5</v>
      </c>
      <c r="F25" s="45"/>
      <c r="G25" s="45"/>
      <c r="H25" s="37"/>
      <c r="I25" s="38"/>
      <c r="J25" s="37"/>
    </row>
    <row r="26" spans="1:10">
      <c r="A26" s="66" t="s">
        <v>71</v>
      </c>
      <c r="B26" s="31"/>
      <c r="C26" s="106"/>
      <c r="D26" s="110">
        <f>C26/4</f>
        <v>0</v>
      </c>
      <c r="E26" s="67"/>
      <c r="F26" s="45"/>
      <c r="G26" s="45"/>
      <c r="H26" s="37"/>
      <c r="J26" s="37"/>
    </row>
    <row r="27" spans="1:10">
      <c r="A27" s="66"/>
      <c r="B27" s="31"/>
      <c r="C27" s="106"/>
      <c r="D27" s="110"/>
      <c r="E27" s="67"/>
      <c r="F27" s="45"/>
      <c r="G27" s="45"/>
      <c r="J27" s="40"/>
    </row>
    <row r="28" spans="1:10">
      <c r="A28" s="66" t="str">
        <f>'[1]COUNTED 4'!B8</f>
        <v>Hospital Project - 2x Band 5, 1x Band 6</v>
      </c>
      <c r="B28" s="31" t="s">
        <v>41</v>
      </c>
      <c r="C28" s="107">
        <v>418673.74</v>
      </c>
      <c r="D28" s="110">
        <f>C28/4*3</f>
        <v>314005.30499999999</v>
      </c>
      <c r="E28" s="67">
        <v>314005.19</v>
      </c>
      <c r="F28" s="45"/>
      <c r="G28" s="46"/>
      <c r="I28" s="38"/>
      <c r="J28" s="37"/>
    </row>
    <row r="29" spans="1:10">
      <c r="A29" s="66"/>
      <c r="B29" s="31"/>
      <c r="C29" s="106"/>
      <c r="D29" s="110"/>
      <c r="E29" s="67"/>
      <c r="F29" s="45"/>
      <c r="G29" s="45"/>
      <c r="J29" s="40"/>
    </row>
    <row r="30" spans="1:10">
      <c r="A30" s="66" t="s">
        <v>80</v>
      </c>
      <c r="B30" s="31" t="s">
        <v>40</v>
      </c>
      <c r="C30" s="106">
        <v>98200</v>
      </c>
      <c r="D30" s="110">
        <f>C30/4*3</f>
        <v>73650</v>
      </c>
      <c r="E30" s="67"/>
      <c r="F30" s="45"/>
      <c r="G30" s="45"/>
      <c r="H30" s="44"/>
      <c r="I30" s="38"/>
      <c r="J30" s="37"/>
    </row>
    <row r="31" spans="1:10">
      <c r="A31" s="66"/>
      <c r="B31" s="31"/>
      <c r="C31" s="106">
        <v>19640</v>
      </c>
      <c r="D31" s="110">
        <f>C31/4*3</f>
        <v>14730</v>
      </c>
      <c r="E31" s="67"/>
      <c r="F31" s="45"/>
      <c r="G31" s="45"/>
      <c r="H31" s="44"/>
      <c r="I31" s="38"/>
      <c r="J31" s="37"/>
    </row>
    <row r="32" spans="1:10">
      <c r="A32" s="66"/>
      <c r="B32" s="31"/>
      <c r="C32" s="106"/>
      <c r="D32" s="110"/>
      <c r="E32" s="67"/>
      <c r="F32" s="45"/>
      <c r="G32" s="45"/>
      <c r="I32" s="38"/>
      <c r="J32" s="39"/>
    </row>
    <row r="33" spans="1:10">
      <c r="A33" s="66"/>
      <c r="B33" s="31" t="s">
        <v>39</v>
      </c>
      <c r="C33" s="106">
        <v>278975.40000000002</v>
      </c>
      <c r="D33" s="110">
        <f>C33/4*3</f>
        <v>209231.55000000002</v>
      </c>
      <c r="E33" s="67">
        <v>242981.25</v>
      </c>
      <c r="F33" s="45"/>
      <c r="G33" s="46"/>
      <c r="H33" s="43"/>
      <c r="J33" s="37"/>
    </row>
    <row r="34" spans="1:10">
      <c r="A34" s="66"/>
      <c r="B34" s="31"/>
      <c r="C34" s="106"/>
      <c r="D34" s="110"/>
      <c r="E34" s="67"/>
      <c r="F34" s="45"/>
      <c r="G34" s="45"/>
      <c r="J34" s="40"/>
    </row>
    <row r="35" spans="1:10">
      <c r="A35" s="66"/>
      <c r="B35" s="31" t="s">
        <v>33</v>
      </c>
      <c r="C35" s="106">
        <v>196400</v>
      </c>
      <c r="D35" s="110">
        <f>C35/4*3</f>
        <v>147300</v>
      </c>
      <c r="E35" s="67">
        <v>177740.58</v>
      </c>
      <c r="F35" s="45"/>
      <c r="G35" s="46"/>
      <c r="H35" s="43"/>
      <c r="I35" s="38"/>
      <c r="J35" s="37"/>
    </row>
    <row r="36" spans="1:10">
      <c r="A36" s="66"/>
      <c r="B36" s="31"/>
      <c r="C36" s="106"/>
      <c r="D36" s="110"/>
      <c r="E36" s="67"/>
      <c r="F36" s="45"/>
      <c r="G36" s="45"/>
      <c r="J36" s="40"/>
    </row>
    <row r="37" spans="1:10">
      <c r="A37" s="66" t="str">
        <f>'[1]TURNING POINT'!B8</f>
        <v>Court/Arrest Referral Worker</v>
      </c>
      <c r="B37" s="31" t="s">
        <v>38</v>
      </c>
      <c r="C37" s="106">
        <v>108895.94</v>
      </c>
      <c r="D37" s="110">
        <f>C37/4*3</f>
        <v>81671.955000000002</v>
      </c>
      <c r="E37" s="67">
        <v>81617.97</v>
      </c>
      <c r="F37" s="45"/>
      <c r="G37" s="45"/>
      <c r="J37" s="40"/>
    </row>
    <row r="38" spans="1:10">
      <c r="A38" s="66" t="str">
        <f>'[1]TURNING POINT'!B9</f>
        <v>Hospital Project - 3 x BI Workers</v>
      </c>
      <c r="B38" s="31"/>
      <c r="C38" s="106"/>
      <c r="D38" s="110"/>
      <c r="E38" s="67"/>
      <c r="F38" s="45"/>
      <c r="G38" s="45"/>
      <c r="H38" s="44"/>
      <c r="I38" s="38"/>
      <c r="J38" s="37"/>
    </row>
    <row r="39" spans="1:10">
      <c r="A39" s="66" t="s">
        <v>69</v>
      </c>
      <c r="B39" s="31"/>
      <c r="C39" s="106"/>
      <c r="D39" s="110"/>
      <c r="E39" s="67"/>
      <c r="F39" s="45"/>
      <c r="G39" s="45"/>
      <c r="J39" s="40"/>
    </row>
    <row r="40" spans="1:10">
      <c r="A40" s="66"/>
      <c r="B40" s="31"/>
      <c r="C40" s="106"/>
      <c r="D40" s="110"/>
      <c r="E40" s="67"/>
      <c r="F40" s="45"/>
      <c r="G40" s="45"/>
      <c r="J40" s="40"/>
    </row>
    <row r="41" spans="1:10">
      <c r="A41" s="66" t="s">
        <v>68</v>
      </c>
      <c r="B41" s="31" t="s">
        <v>37</v>
      </c>
      <c r="C41" s="106">
        <v>68740</v>
      </c>
      <c r="D41" s="110">
        <f>C41/4*3</f>
        <v>51555</v>
      </c>
      <c r="E41" s="67">
        <v>17185</v>
      </c>
      <c r="F41" s="45"/>
      <c r="G41" s="45"/>
      <c r="H41" s="44"/>
      <c r="I41" s="9"/>
      <c r="J41" s="37"/>
    </row>
    <row r="42" spans="1:10">
      <c r="A42" s="66"/>
      <c r="B42" s="31"/>
      <c r="C42" s="106"/>
      <c r="D42" s="110"/>
      <c r="E42" s="67"/>
      <c r="F42" s="45"/>
      <c r="G42" s="45"/>
      <c r="H42" s="44"/>
      <c r="I42" s="9"/>
      <c r="J42" s="37"/>
    </row>
    <row r="43" spans="1:10">
      <c r="A43" s="66"/>
      <c r="B43" s="31" t="s">
        <v>87</v>
      </c>
      <c r="C43" s="106">
        <v>60000</v>
      </c>
      <c r="D43" s="110">
        <f>C43/4*3</f>
        <v>45000</v>
      </c>
      <c r="E43" s="67">
        <v>4209.0200000000004</v>
      </c>
      <c r="F43" s="45"/>
      <c r="G43" s="45"/>
      <c r="H43" s="44"/>
      <c r="I43" s="9"/>
      <c r="J43" s="37"/>
    </row>
    <row r="44" spans="1:10">
      <c r="A44" s="66"/>
      <c r="B44" s="31"/>
      <c r="C44" s="106"/>
      <c r="D44" s="110"/>
      <c r="E44" s="67"/>
      <c r="F44" s="45"/>
      <c r="G44" s="45"/>
      <c r="J44" s="40"/>
    </row>
    <row r="45" spans="1:10">
      <c r="A45" s="66" t="s">
        <v>67</v>
      </c>
      <c r="B45" s="31" t="s">
        <v>36</v>
      </c>
      <c r="C45" s="106">
        <v>78560</v>
      </c>
      <c r="D45" s="110">
        <f>C45/4*3</f>
        <v>58920</v>
      </c>
      <c r="E45" s="67">
        <v>60273.72</v>
      </c>
      <c r="F45" s="45"/>
      <c r="G45" s="46"/>
      <c r="H45" s="43"/>
      <c r="I45" s="38"/>
      <c r="J45" s="37"/>
    </row>
    <row r="46" spans="1:10">
      <c r="A46" s="66"/>
      <c r="B46" s="31"/>
      <c r="C46" s="106"/>
      <c r="D46" s="110"/>
      <c r="E46" s="68"/>
      <c r="F46" s="51"/>
      <c r="G46" s="2"/>
      <c r="J46" s="40"/>
    </row>
    <row r="47" spans="1:10">
      <c r="A47" s="64"/>
      <c r="B47" s="30"/>
      <c r="C47" s="106"/>
      <c r="D47" s="110"/>
      <c r="E47" s="69"/>
      <c r="F47" s="51"/>
      <c r="G47" s="2"/>
      <c r="J47" s="40"/>
    </row>
    <row r="48" spans="1:10" ht="13.5" thickBot="1">
      <c r="A48" s="70"/>
      <c r="B48" s="71"/>
      <c r="C48" s="109">
        <f>SUM(C9:C46)</f>
        <v>2319906.83</v>
      </c>
      <c r="D48" s="72">
        <f>SUM(D9:D45)</f>
        <v>1739930.1225000001</v>
      </c>
      <c r="E48" s="72">
        <f>SUM(E9:E45)</f>
        <v>1289056.23</v>
      </c>
      <c r="F48" s="52"/>
      <c r="G48" s="2"/>
      <c r="J48" s="40"/>
    </row>
    <row r="49" spans="1:10">
      <c r="A49" s="32"/>
      <c r="B49" s="32"/>
      <c r="C49" s="33"/>
      <c r="D49" s="33"/>
      <c r="E49" s="2"/>
      <c r="F49" s="2"/>
      <c r="G49" s="2"/>
      <c r="J49" s="40"/>
    </row>
    <row r="50" spans="1:10">
      <c r="A50" s="35" t="s">
        <v>91</v>
      </c>
      <c r="B50" s="35"/>
      <c r="C50" s="34"/>
      <c r="D50" s="34"/>
      <c r="E50" s="35"/>
      <c r="F50" s="35"/>
    </row>
    <row r="51" spans="1:10">
      <c r="A51" s="35"/>
      <c r="B51" s="35"/>
      <c r="C51" s="35"/>
      <c r="D51" s="34"/>
      <c r="E51" s="35"/>
      <c r="F51" s="35"/>
    </row>
    <row r="53" spans="1:10">
      <c r="E53" s="37"/>
      <c r="F53" s="37"/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Normal="100" workbookViewId="0">
      <selection sqref="A1:F46"/>
    </sheetView>
  </sheetViews>
  <sheetFormatPr defaultRowHeight="12.75"/>
  <cols>
    <col min="1" max="1" width="9.28515625" bestFit="1" customWidth="1"/>
    <col min="2" max="2" width="36.5703125" customWidth="1"/>
    <col min="3" max="3" width="22" bestFit="1" customWidth="1"/>
    <col min="4" max="4" width="12" bestFit="1" customWidth="1"/>
    <col min="5" max="5" width="11.7109375" customWidth="1"/>
    <col min="6" max="6" width="12" customWidth="1"/>
    <col min="7" max="7" width="9.85546875" bestFit="1" customWidth="1"/>
    <col min="8" max="8" width="14" bestFit="1" customWidth="1"/>
    <col min="9" max="9" width="10.140625" bestFit="1" customWidth="1"/>
  </cols>
  <sheetData>
    <row r="1" spans="1:11">
      <c r="A1" s="79" t="s">
        <v>9</v>
      </c>
      <c r="B1" s="80"/>
      <c r="C1" s="80"/>
      <c r="D1" s="80"/>
      <c r="E1" s="80"/>
      <c r="F1" s="81"/>
      <c r="G1" s="1"/>
    </row>
    <row r="2" spans="1:11">
      <c r="A2" s="82" t="s">
        <v>10</v>
      </c>
      <c r="B2" s="3"/>
      <c r="C2" s="3"/>
      <c r="D2" s="3"/>
      <c r="E2" s="3"/>
      <c r="F2" s="83"/>
      <c r="G2" s="1"/>
    </row>
    <row r="3" spans="1:11">
      <c r="A3" s="82" t="s">
        <v>11</v>
      </c>
      <c r="B3" s="3"/>
      <c r="C3" s="3"/>
      <c r="D3" s="3"/>
      <c r="E3" s="3"/>
      <c r="F3" s="83"/>
      <c r="G3" s="1"/>
    </row>
    <row r="4" spans="1:11">
      <c r="A4" s="84"/>
      <c r="B4" s="5" t="s">
        <v>2</v>
      </c>
      <c r="C4" s="5" t="s">
        <v>3</v>
      </c>
      <c r="D4" s="5" t="s">
        <v>4</v>
      </c>
      <c r="E4" s="5" t="s">
        <v>90</v>
      </c>
      <c r="F4" s="85" t="s">
        <v>5</v>
      </c>
      <c r="G4" s="6"/>
    </row>
    <row r="5" spans="1:11">
      <c r="A5" s="86" t="s">
        <v>13</v>
      </c>
      <c r="B5" s="5"/>
      <c r="C5" s="5"/>
      <c r="D5" s="5" t="s">
        <v>6</v>
      </c>
      <c r="E5" s="5" t="s">
        <v>35</v>
      </c>
      <c r="F5" s="85" t="s">
        <v>7</v>
      </c>
      <c r="G5" s="6"/>
    </row>
    <row r="6" spans="1:11">
      <c r="A6" s="86" t="s">
        <v>14</v>
      </c>
      <c r="B6" s="5"/>
      <c r="C6" s="5"/>
      <c r="D6" s="5" t="s">
        <v>8</v>
      </c>
      <c r="E6" s="5"/>
      <c r="F6" s="85" t="s">
        <v>8</v>
      </c>
      <c r="G6" s="6"/>
    </row>
    <row r="7" spans="1:11">
      <c r="A7" s="87"/>
      <c r="B7" s="24"/>
      <c r="C7" s="24"/>
      <c r="D7" s="24"/>
      <c r="E7" s="24"/>
      <c r="F7" s="88"/>
      <c r="G7" s="6"/>
    </row>
    <row r="8" spans="1:11">
      <c r="A8" s="121">
        <v>683971</v>
      </c>
      <c r="B8" s="122" t="s">
        <v>51</v>
      </c>
      <c r="C8" s="28" t="s">
        <v>27</v>
      </c>
      <c r="D8" s="23">
        <f>143377-34500</f>
        <v>108877</v>
      </c>
      <c r="E8" s="103">
        <f>D8/4*3</f>
        <v>81657.75</v>
      </c>
      <c r="F8" s="118">
        <v>71088.899999999994</v>
      </c>
      <c r="G8" s="73"/>
      <c r="H8" s="74"/>
      <c r="I8" s="41"/>
      <c r="J8" s="4"/>
    </row>
    <row r="9" spans="1:11">
      <c r="A9" s="121">
        <v>684099</v>
      </c>
      <c r="B9" s="124" t="s">
        <v>54</v>
      </c>
      <c r="C9" s="22"/>
      <c r="D9" s="102">
        <v>70000</v>
      </c>
      <c r="E9" s="103">
        <f>D9/4*3</f>
        <v>52500</v>
      </c>
      <c r="F9" s="118">
        <v>792</v>
      </c>
      <c r="G9" s="73"/>
      <c r="H9" s="74"/>
      <c r="I9" s="41"/>
      <c r="J9" s="4"/>
    </row>
    <row r="10" spans="1:11">
      <c r="A10" s="121">
        <v>683971</v>
      </c>
      <c r="B10" s="122" t="s">
        <v>53</v>
      </c>
      <c r="C10" s="22"/>
      <c r="D10" s="23">
        <v>1940</v>
      </c>
      <c r="E10" s="103">
        <f>D10/4*3</f>
        <v>1455</v>
      </c>
      <c r="F10" s="118">
        <v>190</v>
      </c>
      <c r="G10" s="73"/>
      <c r="H10" s="74"/>
      <c r="I10" s="41"/>
      <c r="J10" s="4"/>
    </row>
    <row r="11" spans="1:11">
      <c r="A11" s="121">
        <v>683971</v>
      </c>
      <c r="B11" s="122" t="s">
        <v>52</v>
      </c>
      <c r="C11" s="22"/>
      <c r="D11" s="23">
        <v>9700</v>
      </c>
      <c r="E11" s="103">
        <f>D11/4*3</f>
        <v>7275</v>
      </c>
      <c r="F11" s="118">
        <v>1926.07</v>
      </c>
      <c r="G11" s="73"/>
      <c r="H11" s="74"/>
      <c r="I11" s="41"/>
      <c r="J11" s="4"/>
    </row>
    <row r="12" spans="1:11">
      <c r="A12" s="121"/>
      <c r="B12" s="123"/>
      <c r="C12" s="22"/>
      <c r="D12" s="23"/>
      <c r="E12" s="103"/>
      <c r="F12" s="118"/>
      <c r="G12" s="7"/>
      <c r="H12" s="4"/>
      <c r="I12" s="41"/>
      <c r="J12" s="4"/>
    </row>
    <row r="13" spans="1:11">
      <c r="A13" s="121">
        <v>684031</v>
      </c>
      <c r="B13" s="122" t="s">
        <v>88</v>
      </c>
      <c r="C13" s="28" t="s">
        <v>84</v>
      </c>
      <c r="D13" s="23">
        <v>22892</v>
      </c>
      <c r="E13" s="103">
        <f>D13/4*3</f>
        <v>17169</v>
      </c>
      <c r="F13" s="119"/>
      <c r="G13" s="18"/>
      <c r="H13" s="4"/>
      <c r="I13" s="42"/>
      <c r="J13" s="4"/>
      <c r="K13" s="44"/>
    </row>
    <row r="14" spans="1:11">
      <c r="A14" s="121"/>
      <c r="B14" s="123"/>
      <c r="C14" s="22"/>
      <c r="D14" s="23"/>
      <c r="E14" s="103"/>
      <c r="F14" s="119"/>
      <c r="G14" s="75"/>
      <c r="H14" s="4"/>
      <c r="I14" s="41"/>
      <c r="J14" s="4"/>
    </row>
    <row r="15" spans="1:11">
      <c r="A15" s="121">
        <v>683988</v>
      </c>
      <c r="B15" s="122" t="s">
        <v>66</v>
      </c>
      <c r="C15" s="28" t="s">
        <v>47</v>
      </c>
      <c r="D15" s="23">
        <f>109000</f>
        <v>109000</v>
      </c>
      <c r="E15" s="103">
        <f>D15/4*3</f>
        <v>81750</v>
      </c>
      <c r="F15" s="119">
        <v>61250</v>
      </c>
      <c r="G15" s="7"/>
      <c r="H15" s="76"/>
      <c r="I15" s="41"/>
      <c r="J15" s="4"/>
      <c r="K15" s="44"/>
    </row>
    <row r="16" spans="1:11">
      <c r="A16" s="121"/>
      <c r="B16" s="122" t="s">
        <v>65</v>
      </c>
      <c r="C16" s="22"/>
      <c r="D16" s="23">
        <f>20000-5000</f>
        <v>15000</v>
      </c>
      <c r="E16" s="103">
        <f>D16/4*3</f>
        <v>11250</v>
      </c>
      <c r="F16" s="118"/>
      <c r="G16" s="75"/>
      <c r="H16" s="4"/>
      <c r="I16" s="41"/>
      <c r="J16" s="4"/>
      <c r="K16" s="44"/>
    </row>
    <row r="17" spans="1:11">
      <c r="A17" s="121"/>
      <c r="B17" s="123"/>
      <c r="C17" s="22"/>
      <c r="D17" s="23"/>
      <c r="E17" s="103"/>
      <c r="F17" s="118"/>
      <c r="G17" s="7"/>
      <c r="H17" s="4"/>
      <c r="I17" s="41"/>
      <c r="J17" s="4"/>
    </row>
    <row r="18" spans="1:11">
      <c r="A18" s="121">
        <v>683969</v>
      </c>
      <c r="B18" s="122" t="s">
        <v>55</v>
      </c>
      <c r="C18" s="28" t="s">
        <v>48</v>
      </c>
      <c r="D18" s="23">
        <v>271522.40000000002</v>
      </c>
      <c r="E18" s="103">
        <f>D18/4*3</f>
        <v>203641.80000000002</v>
      </c>
      <c r="F18" s="119">
        <v>214891.5</v>
      </c>
      <c r="G18" s="7"/>
      <c r="H18" s="76"/>
      <c r="I18" s="42"/>
      <c r="J18" s="4"/>
      <c r="K18" s="44"/>
    </row>
    <row r="19" spans="1:11">
      <c r="A19" s="121"/>
      <c r="B19" s="122" t="s">
        <v>56</v>
      </c>
      <c r="C19" s="22"/>
      <c r="D19" s="23">
        <v>15000</v>
      </c>
      <c r="E19" s="103">
        <f>D19/4*3</f>
        <v>11250</v>
      </c>
      <c r="F19" s="119"/>
      <c r="G19" s="18"/>
      <c r="H19" s="77"/>
      <c r="I19" s="42"/>
      <c r="J19" s="4"/>
      <c r="K19" s="44"/>
    </row>
    <row r="20" spans="1:11">
      <c r="A20" s="121"/>
      <c r="B20" s="123"/>
      <c r="C20" s="22"/>
      <c r="D20" s="23"/>
      <c r="E20" s="103"/>
      <c r="F20" s="119"/>
      <c r="G20" s="18"/>
      <c r="H20" s="4"/>
      <c r="I20" s="41"/>
      <c r="J20" s="4"/>
    </row>
    <row r="21" spans="1:11">
      <c r="A21" s="121">
        <v>683968</v>
      </c>
      <c r="B21" s="122" t="s">
        <v>57</v>
      </c>
      <c r="C21" s="28" t="s">
        <v>49</v>
      </c>
      <c r="D21" s="23">
        <v>9118</v>
      </c>
      <c r="E21" s="103">
        <f>D21/4*3</f>
        <v>6838.5</v>
      </c>
      <c r="F21" s="119">
        <v>2700</v>
      </c>
      <c r="G21" s="75"/>
      <c r="H21" s="76"/>
      <c r="I21" s="41"/>
      <c r="J21" s="4"/>
      <c r="K21" s="44"/>
    </row>
    <row r="22" spans="1:11">
      <c r="A22" s="121">
        <v>683968</v>
      </c>
      <c r="B22" s="122" t="s">
        <v>56</v>
      </c>
      <c r="C22" s="22"/>
      <c r="D22" s="23">
        <v>4850</v>
      </c>
      <c r="E22" s="103">
        <f>D22/4*3</f>
        <v>3637.5</v>
      </c>
      <c r="F22" s="119"/>
      <c r="G22" s="75"/>
      <c r="H22" s="4"/>
      <c r="I22" s="41"/>
      <c r="J22" s="4"/>
      <c r="K22" s="44"/>
    </row>
    <row r="23" spans="1:11">
      <c r="A23" s="121">
        <v>684012</v>
      </c>
      <c r="B23" s="123" t="s">
        <v>15</v>
      </c>
      <c r="C23" s="22"/>
      <c r="D23" s="23">
        <f>160000+50000</f>
        <v>210000</v>
      </c>
      <c r="E23" s="103">
        <f>D23/4*3</f>
        <v>157500</v>
      </c>
      <c r="F23" s="119">
        <v>131203.25</v>
      </c>
      <c r="G23" s="75"/>
      <c r="H23" s="4"/>
      <c r="I23" s="41"/>
      <c r="J23" s="4"/>
      <c r="K23" s="44"/>
    </row>
    <row r="24" spans="1:11">
      <c r="A24" s="121"/>
      <c r="B24" s="123"/>
      <c r="C24" s="22"/>
      <c r="D24" s="23"/>
      <c r="E24" s="103"/>
      <c r="F24" s="119"/>
      <c r="G24" s="78"/>
      <c r="H24" s="4"/>
      <c r="I24" s="41"/>
      <c r="J24" s="4"/>
    </row>
    <row r="25" spans="1:11">
      <c r="A25" s="121">
        <v>683961</v>
      </c>
      <c r="B25" s="122" t="s">
        <v>58</v>
      </c>
      <c r="C25" s="28" t="s">
        <v>38</v>
      </c>
      <c r="D25" s="23">
        <v>134442</v>
      </c>
      <c r="E25" s="103">
        <f>D25/4*3</f>
        <v>100831.5</v>
      </c>
      <c r="F25" s="119">
        <v>100831.5</v>
      </c>
      <c r="G25" s="75"/>
      <c r="H25" s="76"/>
      <c r="I25" s="41"/>
      <c r="J25" s="4"/>
      <c r="K25" s="44"/>
    </row>
    <row r="26" spans="1:11">
      <c r="A26" s="121"/>
      <c r="B26" s="123"/>
      <c r="C26" s="22"/>
      <c r="D26" s="23"/>
      <c r="E26" s="103"/>
      <c r="F26" s="119"/>
      <c r="G26" s="75"/>
      <c r="H26" s="4"/>
      <c r="I26" s="41"/>
      <c r="J26" s="4"/>
    </row>
    <row r="27" spans="1:11">
      <c r="A27" s="121">
        <v>683996</v>
      </c>
      <c r="B27" s="123" t="s">
        <v>16</v>
      </c>
      <c r="C27" s="28" t="s">
        <v>37</v>
      </c>
      <c r="D27" s="23">
        <v>63924.94</v>
      </c>
      <c r="E27" s="103">
        <f>D27/4*3</f>
        <v>47943.705000000002</v>
      </c>
      <c r="F27" s="119">
        <v>31962</v>
      </c>
      <c r="G27" s="78"/>
      <c r="H27" s="76"/>
      <c r="J27" s="4"/>
      <c r="K27" s="44"/>
    </row>
    <row r="28" spans="1:11">
      <c r="A28" s="121"/>
      <c r="B28" s="123" t="s">
        <v>19</v>
      </c>
      <c r="C28" s="28" t="s">
        <v>20</v>
      </c>
      <c r="D28" s="23"/>
      <c r="E28" s="103">
        <f>D28/4</f>
        <v>0</v>
      </c>
      <c r="F28" s="119"/>
      <c r="G28" s="18"/>
      <c r="H28" s="4"/>
      <c r="I28" s="41"/>
      <c r="J28" s="4"/>
      <c r="K28" s="44"/>
    </row>
    <row r="29" spans="1:11">
      <c r="A29" s="121"/>
      <c r="B29" s="123"/>
      <c r="C29" s="22"/>
      <c r="D29" s="23"/>
      <c r="E29" s="103"/>
      <c r="F29" s="119"/>
      <c r="G29" s="18"/>
      <c r="H29" s="4"/>
      <c r="I29" s="41"/>
      <c r="J29" s="4"/>
    </row>
    <row r="30" spans="1:11">
      <c r="A30" s="121">
        <v>683981</v>
      </c>
      <c r="B30" s="123" t="s">
        <v>17</v>
      </c>
      <c r="C30" s="28" t="s">
        <v>41</v>
      </c>
      <c r="D30" s="23">
        <v>1391152</v>
      </c>
      <c r="E30" s="103">
        <f>D30/4*3</f>
        <v>1043364</v>
      </c>
      <c r="F30" s="119">
        <v>1010030.62</v>
      </c>
      <c r="G30" s="75"/>
      <c r="H30" s="76"/>
      <c r="I30" s="41"/>
      <c r="J30" s="4"/>
      <c r="K30" s="44"/>
    </row>
    <row r="31" spans="1:11">
      <c r="A31" s="121">
        <v>683961</v>
      </c>
      <c r="B31" s="122" t="s">
        <v>59</v>
      </c>
      <c r="C31" s="22"/>
      <c r="D31" s="102"/>
      <c r="E31" s="103">
        <f>D31/4</f>
        <v>0</v>
      </c>
      <c r="F31" s="119"/>
      <c r="G31" s="75"/>
      <c r="H31" s="4"/>
      <c r="I31" s="41"/>
      <c r="J31" s="4"/>
      <c r="K31" s="44"/>
    </row>
    <row r="32" spans="1:11">
      <c r="A32" s="121"/>
      <c r="B32" s="123"/>
      <c r="C32" s="22"/>
      <c r="D32" s="23"/>
      <c r="E32" s="103"/>
      <c r="F32" s="119"/>
      <c r="G32" s="75"/>
      <c r="H32" s="4"/>
      <c r="I32" s="41"/>
      <c r="J32" s="4"/>
    </row>
    <row r="33" spans="1:11">
      <c r="A33" s="121">
        <v>683973</v>
      </c>
      <c r="B33" s="122" t="s">
        <v>60</v>
      </c>
      <c r="C33" s="28" t="s">
        <v>39</v>
      </c>
      <c r="D33" s="23">
        <v>278236.74</v>
      </c>
      <c r="E33" s="103">
        <f>D33/4*3</f>
        <v>208677.55499999999</v>
      </c>
      <c r="F33" s="119">
        <v>220980</v>
      </c>
      <c r="G33" s="75"/>
      <c r="H33" s="76"/>
      <c r="I33" s="41"/>
      <c r="J33" s="4"/>
      <c r="K33" s="44"/>
    </row>
    <row r="34" spans="1:11">
      <c r="A34" s="121">
        <v>683973</v>
      </c>
      <c r="B34" s="122" t="s">
        <v>61</v>
      </c>
      <c r="C34" s="22"/>
      <c r="D34" s="23">
        <v>148425.51999999999</v>
      </c>
      <c r="E34" s="103">
        <f>D34/4*3</f>
        <v>111319.13999999998</v>
      </c>
      <c r="F34" s="119">
        <v>111319.5</v>
      </c>
      <c r="G34" s="75"/>
      <c r="H34" s="4"/>
      <c r="I34" s="41"/>
      <c r="J34" s="4"/>
      <c r="K34" s="44"/>
    </row>
    <row r="35" spans="1:11">
      <c r="A35" s="121"/>
      <c r="B35" s="123"/>
      <c r="C35" s="22"/>
      <c r="D35" s="23"/>
      <c r="E35" s="103"/>
      <c r="F35" s="119"/>
      <c r="G35" s="75"/>
      <c r="H35" s="4"/>
      <c r="I35" s="41"/>
      <c r="J35" s="4"/>
    </row>
    <row r="36" spans="1:11">
      <c r="A36" s="121">
        <v>683974</v>
      </c>
      <c r="B36" s="122" t="s">
        <v>62</v>
      </c>
      <c r="C36" s="28" t="s">
        <v>50</v>
      </c>
      <c r="D36" s="23">
        <v>145500</v>
      </c>
      <c r="E36" s="103">
        <f>D36/4*3</f>
        <v>109125</v>
      </c>
      <c r="F36" s="119"/>
      <c r="G36" s="75"/>
      <c r="H36" s="75"/>
      <c r="I36" s="41"/>
      <c r="J36" s="4"/>
      <c r="K36" s="44"/>
    </row>
    <row r="37" spans="1:11">
      <c r="A37" s="121">
        <v>683974</v>
      </c>
      <c r="B37" s="122" t="s">
        <v>63</v>
      </c>
      <c r="C37" s="22"/>
      <c r="D37" s="23">
        <v>33525.14</v>
      </c>
      <c r="E37" s="103">
        <f>D37/4*3</f>
        <v>25143.855</v>
      </c>
      <c r="F37" s="119"/>
      <c r="G37" s="18"/>
      <c r="H37" s="4"/>
      <c r="I37" s="41"/>
      <c r="J37" s="4"/>
      <c r="K37" s="44"/>
    </row>
    <row r="38" spans="1:11">
      <c r="A38" s="121">
        <v>684024</v>
      </c>
      <c r="B38" s="123" t="s">
        <v>18</v>
      </c>
      <c r="C38" s="22"/>
      <c r="D38" s="23">
        <v>31040</v>
      </c>
      <c r="E38" s="103">
        <f>D38/4*3</f>
        <v>23280</v>
      </c>
      <c r="F38" s="119">
        <v>4670.1000000000004</v>
      </c>
      <c r="G38" s="75"/>
      <c r="H38" s="4"/>
      <c r="I38" s="41"/>
      <c r="J38" s="4"/>
      <c r="K38" s="44"/>
    </row>
    <row r="39" spans="1:11">
      <c r="A39" s="121">
        <v>684025</v>
      </c>
      <c r="B39" s="123"/>
      <c r="C39" s="22"/>
      <c r="D39" s="23"/>
      <c r="E39" s="103"/>
      <c r="F39" s="119"/>
      <c r="G39" s="18"/>
      <c r="H39" s="4"/>
      <c r="I39" s="41"/>
      <c r="J39" s="4"/>
    </row>
    <row r="40" spans="1:11">
      <c r="A40" s="121"/>
      <c r="B40" s="123"/>
      <c r="C40" s="22"/>
      <c r="D40" s="23"/>
      <c r="E40" s="103"/>
      <c r="F40" s="119"/>
      <c r="G40" s="75"/>
      <c r="H40" s="4"/>
      <c r="I40" s="41"/>
      <c r="J40" s="4"/>
    </row>
    <row r="41" spans="1:11">
      <c r="A41" s="121">
        <v>683992</v>
      </c>
      <c r="B41" s="122" t="s">
        <v>64</v>
      </c>
      <c r="C41" s="28" t="s">
        <v>36</v>
      </c>
      <c r="D41" s="23">
        <v>56725.599999999999</v>
      </c>
      <c r="E41" s="103">
        <f>D41/4*3</f>
        <v>42544.2</v>
      </c>
      <c r="F41" s="119">
        <v>44060.11</v>
      </c>
      <c r="G41" s="75"/>
      <c r="H41" s="76"/>
      <c r="I41" s="42"/>
      <c r="J41" s="4"/>
      <c r="K41" s="44"/>
    </row>
    <row r="42" spans="1:11">
      <c r="A42" s="89"/>
      <c r="B42" s="22"/>
      <c r="C42" s="22"/>
      <c r="D42" s="23"/>
      <c r="E42" s="103"/>
      <c r="F42" s="119"/>
      <c r="G42" s="18"/>
      <c r="H42" s="4"/>
      <c r="I42" s="41"/>
      <c r="J42" s="4"/>
    </row>
    <row r="43" spans="1:11">
      <c r="A43" s="89"/>
      <c r="B43" s="22"/>
      <c r="C43" s="22"/>
      <c r="D43" s="23"/>
      <c r="E43" s="103"/>
      <c r="F43" s="118"/>
      <c r="G43" s="7"/>
      <c r="H43" s="4"/>
      <c r="I43" s="40"/>
    </row>
    <row r="44" spans="1:11" ht="13.5" thickBot="1">
      <c r="A44" s="91"/>
      <c r="B44" s="92"/>
      <c r="C44" s="92"/>
      <c r="D44" s="101">
        <f>SUM(D8:D42)</f>
        <v>3130871.3400000003</v>
      </c>
      <c r="E44" s="104"/>
      <c r="F44" s="120">
        <f>SUM(F8:F42)</f>
        <v>2007895.55</v>
      </c>
      <c r="G44" s="7"/>
      <c r="H44" s="4"/>
      <c r="I44" s="40"/>
    </row>
    <row r="45" spans="1:11">
      <c r="E45" s="105"/>
      <c r="G45" s="4"/>
      <c r="H45" s="4"/>
      <c r="I45" s="40"/>
    </row>
    <row r="46" spans="1:11">
      <c r="B46" s="35" t="s">
        <v>91</v>
      </c>
      <c r="E46" s="103">
        <f>SUM(E8:E43)</f>
        <v>2348153.5049999999</v>
      </c>
      <c r="G46" s="4"/>
      <c r="H46" s="4"/>
    </row>
    <row r="47" spans="1:11">
      <c r="G47" s="4"/>
      <c r="H47" s="4"/>
    </row>
    <row r="48" spans="1:11">
      <c r="E48" s="2"/>
      <c r="G48" s="4"/>
      <c r="H48" s="4"/>
    </row>
    <row r="49" spans="7:8">
      <c r="G49" s="4"/>
      <c r="H49" s="4"/>
    </row>
    <row r="50" spans="7:8">
      <c r="G50" s="4"/>
      <c r="H50" s="4"/>
    </row>
    <row r="51" spans="7:8">
      <c r="G51" s="4"/>
      <c r="H51" s="4"/>
    </row>
    <row r="52" spans="7:8">
      <c r="G52" s="4"/>
      <c r="H52" s="4"/>
    </row>
    <row r="53" spans="7:8">
      <c r="G53" s="4"/>
      <c r="H53" s="4"/>
    </row>
  </sheetData>
  <phoneticPr fontId="1" type="noConversion"/>
  <pageMargins left="0.74803149606299213" right="0.74803149606299213" top="0.39370078740157483" bottom="0.39370078740157483" header="0.51181102362204722" footer="0.51181102362204722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DIP12-13 NOV</vt:lpstr>
      <vt:lpstr>ALCOHOL 12-13 NOV</vt:lpstr>
      <vt:lpstr>APT 12-13 NOV</vt:lpstr>
      <vt:lpstr>'ALCOHOL 12-13 NOV'!Print_Area</vt:lpstr>
      <vt:lpstr>'APT 12-13 NOV'!Print_Area</vt:lpstr>
      <vt:lpstr>'DIP12-13 NOV'!Print_Area</vt:lpstr>
    </vt:vector>
  </TitlesOfParts>
  <Company>SOTW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atkinsonj</dc:creator>
  <cp:lastModifiedBy>SealeB</cp:lastModifiedBy>
  <cp:lastPrinted>2012-11-16T17:10:44Z</cp:lastPrinted>
  <dcterms:created xsi:type="dcterms:W3CDTF">2011-06-24T07:58:30Z</dcterms:created>
  <dcterms:modified xsi:type="dcterms:W3CDTF">2012-11-16T17:14:43Z</dcterms:modified>
</cp:coreProperties>
</file>